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INA 16-31 JULIO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Q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Q16" i="1"/>
</calcChain>
</file>

<file path=xl/sharedStrings.xml><?xml version="1.0" encoding="utf-8"?>
<sst xmlns="http://schemas.openxmlformats.org/spreadsheetml/2006/main" count="48" uniqueCount="44">
  <si>
    <t>DIRECTORA DEL DIF MUNICIPAL</t>
  </si>
  <si>
    <t>PRESIDENTA DEL DIF MUNICIPAL</t>
  </si>
  <si>
    <t>C. LAURA ALENCASTRO QUINTOR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</si>
  <si>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</si>
  <si>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</si>
  <si>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</si>
  <si>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</si>
  <si>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</si>
  <si>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</si>
  <si>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</si>
  <si>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</si>
  <si>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</si>
  <si>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</si>
  <si>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>MARISELA ARACELI SANCHEZ RANGEL</t>
  </si>
  <si>
    <t>INTENDENTE</t>
  </si>
  <si>
    <t>REFUGIO RODRIGUEZ JIMENEZ</t>
  </si>
  <si>
    <t>PROMOTORA</t>
  </si>
  <si>
    <t>KARINA LUCILA GUTIERREZ REYES</t>
  </si>
  <si>
    <t>ANA  BERTHA GOMEZ BARAJAS</t>
  </si>
  <si>
    <t>MARINA LIZETHE GALVAN GARCIA</t>
  </si>
  <si>
    <t>DIRECTORA</t>
  </si>
  <si>
    <t>LAURA ALENCASTRO QUINTOR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</si>
  <si>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</si>
  <si>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</si>
  <si>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</si>
  <si>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</si>
  <si>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</si>
  <si>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</si>
  <si>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</si>
  <si>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</si>
  <si>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</si>
  <si>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</si>
  <si>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</si>
  <si>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</si>
  <si>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</si>
  <si>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</si>
  <si>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</si>
  <si>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</si>
  <si>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</si>
  <si>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</si>
  <si>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</si>
  <si>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</si>
  <si>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</si>
  <si>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31 DE JULIO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</si>
</sst>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rgb="FF00206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0"/>
      <color rgb="FF002060"/>
      <name val="Arial Black"/>
      <family val="2"/>
    </font>
    <font>
      <b/>
      <sz val="6"/>
      <name val="Arial"/>
      <family val="2"/>
    </font>
    <font>
      <sz val="17"/>
      <color theme="1"/>
      <name val="Baskerville Old Face"/>
      <family val="1"/>
    </font>
    <font>
      <sz val="1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33">
    <xf numFmtId="0" fontId="0" fillId="0" borderId="0" xfId="0"/>
    <xf numFmtId="44" fontId="3" fillId="2" borderId="3" xfId="0" applyNumberFormat="1" applyFont="1" applyFill="1" applyBorder="1"/>
    <xf numFmtId="44" fontId="4" fillId="3" borderId="5" xfId="0" applyNumberFormat="1" applyFont="1" applyFill="1" applyBorder="1"/>
    <xf numFmtId="44" fontId="4" fillId="3" borderId="6" xfId="0" applyNumberFormat="1" applyFont="1" applyFill="1" applyBorder="1"/>
    <xf numFmtId="44" fontId="4" fillId="3" borderId="6" xfId="1" applyNumberFormat="1" applyFont="1" applyFill="1" applyBorder="1"/>
    <xf numFmtId="44" fontId="4" fillId="3" borderId="6" xfId="3" applyNumberFormat="1" applyFont="1" applyFill="1" applyBorder="1"/>
    <xf numFmtId="44" fontId="4" fillId="3" borderId="6" xfId="2" applyNumberFormat="1" applyFont="1" applyFill="1" applyBorder="1"/>
    <xf numFmtId="10" fontId="4" fillId="3" borderId="6" xfId="3" applyNumberFormat="1" applyFont="1" applyFill="1" applyBorder="1"/>
    <xf numFmtId="0" fontId="4" fillId="3" borderId="6" xfId="0" applyFont="1" applyFill="1" applyBorder="1"/>
    <xf numFmtId="0" fontId="6" fillId="4" borderId="4" xfId="4" applyFont="1" applyFill="1" applyBorder="1" applyAlignment="1">
      <alignment horizontal="left"/>
    </xf>
    <xf numFmtId="44" fontId="7" fillId="3" borderId="6" xfId="2" applyNumberFormat="1" applyFont="1" applyFill="1" applyBorder="1"/>
    <xf numFmtId="0" fontId="3" fillId="2" borderId="7" xfId="0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horizontal="center" wrapText="1"/>
    </xf>
    <xf numFmtId="44" fontId="3" fillId="2" borderId="7" xfId="0" applyNumberFormat="1" applyFont="1" applyFill="1" applyBorder="1" applyAlignment="1">
      <alignment wrapText="1"/>
    </xf>
    <xf numFmtId="0" fontId="2" fillId="0" borderId="0" xfId="0" applyFont="1"/>
    <xf numFmtId="0" fontId="12" fillId="2" borderId="8" xfId="0" applyNumberFormat="1" applyFont="1" applyFill="1" applyBorder="1" applyAlignment="1">
      <alignment horizontal="center" wrapText="1"/>
    </xf>
    <xf numFmtId="0" fontId="13" fillId="5" borderId="4" xfId="4" applyFont="1" applyFill="1" applyBorder="1" applyAlignment="1">
      <alignment horizontal="center" vertical="center"/>
    </xf>
    <xf numFmtId="0" fontId="6" fillId="3" borderId="4" xfId="5" applyNumberFormat="1" applyFont="1" applyFill="1" applyBorder="1" applyAlignment="1"/>
    <xf numFmtId="0" fontId="6" fillId="3" borderId="4" xfId="4" applyNumberFormat="1" applyFont="1" applyFill="1" applyBorder="1" applyAlignment="1">
      <alignment horizontal="left"/>
    </xf>
    <xf numFmtId="0" fontId="6" fillId="3" borderId="4" xfId="0" applyFont="1" applyFill="1" applyBorder="1"/>
    <xf numFmtId="0" fontId="6" fillId="3" borderId="4" xfId="4" applyNumberFormat="1" applyFont="1" applyFill="1" applyBorder="1" applyAlignment="1"/>
    <xf numFmtId="0" fontId="14" fillId="4" borderId="4" xfId="4" applyFont="1" applyFill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4"/>
    <cellStyle name="Normal 4" xfId="5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A7" zoomScaleNormal="100" workbookViewId="0">
      <selection activeCell="A4" sqref="A4"/>
    </sheetView>
  </sheetViews>
  <sheetFormatPr baseColWidth="10" defaultRowHeight="15" x14ac:dyDescent="0.25"/>
  <cols>
    <col min="1" max="1" width="33.28515625" customWidth="1"/>
    <col min="2" max="2" width="10.85546875" customWidth="1"/>
    <col min="3" max="3" width="4.7109375" customWidth="1"/>
    <col min="4" max="4" width="9.140625" customWidth="1"/>
    <col min="5" max="5" width="10.28515625" customWidth="1"/>
    <col min="6" max="6" width="10" customWidth="1"/>
    <col min="7" max="7" width="10.42578125" customWidth="1"/>
    <col min="8" max="8" width="10.28515625" customWidth="1"/>
    <col min="9" max="9" width="10.85546875" customWidth="1"/>
    <col min="10" max="10" width="7.140625" customWidth="1"/>
    <col min="11" max="11" width="9" customWidth="1"/>
    <col min="12" max="12" width="8.85546875" customWidth="1"/>
    <col min="13" max="13" width="10" customWidth="1"/>
    <col min="14" max="14" width="9.7109375" customWidth="1"/>
    <col min="15" max="15" width="9" customWidth="1"/>
    <col min="16" max="16" width="8.7109375" customWidth="1"/>
    <col min="19" max="19" width="6.28515625" customWidth="1"/>
  </cols>
  <sheetData>
    <row r="1" spans="1:19" ht="30" customHeight="1" x14ac:dyDescent="0.35">
      <c r="A1" s="28" t="s">
        <v>42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9" ht="21.75" customHeight="1" x14ac:dyDescent="0.3">
      <c r="A2" s="14" t="s">
        <v>41</v>
      </c>
      <c r="K2" s="30" t="s">
        <v>40</v>
      </c>
      <c r="L2" s="24"/>
      <c r="M2" s="24"/>
      <c r="N2" s="24"/>
    </row>
    <row r="3" spans="1:19" ht="28.5" customHeight="1" x14ac:dyDescent="0.3">
      <c r="A3" s="31" t="s">
        <v>43</v>
      </c>
      <c r="B3" s="24"/>
      <c r="F3" s="32" t="s">
        <v>39</v>
      </c>
      <c r="G3" s="24"/>
      <c r="H3" s="24"/>
      <c r="I3" s="24"/>
      <c r="J3" s="24"/>
    </row>
    <row r="4" spans="1:19" ht="107.25" thickBot="1" x14ac:dyDescent="0.4">
      <c r="A4" s="15" t="s">
        <v>38</v>
      </c>
      <c r="B4" s="16" t="s">
        <v>37</v>
      </c>
      <c r="C4" s="13" t="s">
        <v>36</v>
      </c>
      <c r="D4" s="13" t="s">
        <v>35</v>
      </c>
      <c r="E4" s="13" t="s">
        <v>34</v>
      </c>
      <c r="F4" s="11" t="s">
        <v>33</v>
      </c>
      <c r="G4" s="13" t="s">
        <v>32</v>
      </c>
      <c r="H4" s="13" t="s">
        <v>31</v>
      </c>
      <c r="I4" s="13" t="s">
        <v>30</v>
      </c>
      <c r="J4" s="13" t="s">
        <v>29</v>
      </c>
      <c r="K4" s="12" t="s">
        <v>28</v>
      </c>
      <c r="L4" s="12" t="s">
        <v>27</v>
      </c>
      <c r="M4" s="12" t="s">
        <v>26</v>
      </c>
      <c r="N4" s="11" t="s">
        <v>25</v>
      </c>
      <c r="O4" s="11" t="s">
        <v>24</v>
      </c>
      <c r="P4" s="11" t="s">
        <v>23</v>
      </c>
      <c r="Q4" s="11" t="s">
        <v>22</v>
      </c>
    </row>
    <row r="5" spans="1:19" ht="20.25" customHeight="1" thickTop="1" x14ac:dyDescent="0.25">
      <c r="A5" s="17" t="s">
        <v>21</v>
      </c>
      <c r="B5" s="9" t="s">
        <v>20</v>
      </c>
      <c r="C5" s="8">
        <v>15</v>
      </c>
      <c r="D5" s="10">
        <v>244.297</v>
      </c>
      <c r="E5" s="3">
        <f t="shared" ref="E5:E15" si="0">+D5*C5</f>
        <v>3664.4549999999999</v>
      </c>
      <c r="F5" s="3">
        <f t="shared" ref="F5:F15" si="1">E5*0.05</f>
        <v>183.22275000000002</v>
      </c>
      <c r="G5" s="3">
        <f t="shared" ref="G5:G15" si="2">(D5*C5)</f>
        <v>3664.4549999999999</v>
      </c>
      <c r="H5" s="6">
        <f t="shared" ref="H5:H15" si="3">VLOOKUP(G5,quincenal,1,1)</f>
        <v>2422.81</v>
      </c>
      <c r="I5" s="3">
        <f t="shared" ref="I5:I15" si="4">G5-H5</f>
        <v>1241.645</v>
      </c>
      <c r="J5" s="7">
        <f t="shared" ref="J5:J15" si="5">VLOOKUP(G5,quincenal,4,4)</f>
        <v>0.10879999999999999</v>
      </c>
      <c r="K5" s="3">
        <f t="shared" ref="K5:K15" si="6">I5*J5</f>
        <v>135.09097599999998</v>
      </c>
      <c r="L5" s="6">
        <f t="shared" ref="L5:L15" si="7">VLOOKUP(G5,quincenal,3,3)</f>
        <v>142.19999999999999</v>
      </c>
      <c r="M5" s="3">
        <f t="shared" ref="M5:M15" si="8">K5+L5</f>
        <v>277.290976</v>
      </c>
      <c r="N5" s="5">
        <f t="shared" ref="N5:N15" si="9">VLOOKUP(G5,subsidioq,3,3)</f>
        <v>0</v>
      </c>
      <c r="O5" s="4">
        <f t="shared" ref="O5:O15" si="10">IF(N5&lt;M5,M5-N5,0)</f>
        <v>277.290976</v>
      </c>
      <c r="P5" s="3">
        <f t="shared" ref="P5:P13" si="11">IF(N5&gt;M5,N5-M5,0)</f>
        <v>0</v>
      </c>
      <c r="Q5" s="2">
        <f>+'[1]2018'!$F5-'[1]2018'!$N5+'[1]2018'!$O5+F5</f>
        <v>3570.3867739999996</v>
      </c>
      <c r="R5" s="23"/>
      <c r="S5" s="23"/>
    </row>
    <row r="6" spans="1:19" ht="15.75" customHeight="1" x14ac:dyDescent="0.25">
      <c r="A6" s="17" t="s">
        <v>19</v>
      </c>
      <c r="B6" s="9" t="s">
        <v>16</v>
      </c>
      <c r="C6" s="8">
        <v>15</v>
      </c>
      <c r="D6" s="10">
        <v>147.72</v>
      </c>
      <c r="E6" s="3">
        <f t="shared" si="0"/>
        <v>2215.8000000000002</v>
      </c>
      <c r="F6" s="3">
        <f t="shared" si="1"/>
        <v>110.79000000000002</v>
      </c>
      <c r="G6" s="3">
        <f t="shared" si="2"/>
        <v>2215.8000000000002</v>
      </c>
      <c r="H6" s="6">
        <f t="shared" si="3"/>
        <v>285.45999999999998</v>
      </c>
      <c r="I6" s="3">
        <f t="shared" si="4"/>
        <v>1930.3400000000001</v>
      </c>
      <c r="J6" s="7">
        <f t="shared" si="5"/>
        <v>6.4000000000000001E-2</v>
      </c>
      <c r="K6" s="3">
        <f t="shared" si="6"/>
        <v>123.54176000000001</v>
      </c>
      <c r="L6" s="6">
        <f t="shared" si="7"/>
        <v>5.55</v>
      </c>
      <c r="M6" s="3">
        <f t="shared" si="8"/>
        <v>129.09176000000002</v>
      </c>
      <c r="N6" s="5">
        <f t="shared" si="9"/>
        <v>174.75</v>
      </c>
      <c r="O6" s="4">
        <f t="shared" si="10"/>
        <v>0</v>
      </c>
      <c r="P6" s="3">
        <f t="shared" si="11"/>
        <v>45.658239999999978</v>
      </c>
      <c r="Q6" s="2">
        <f>+'[1]2018'!$F6-'[1]2018'!$N6+'[1]2018'!$O6+F6</f>
        <v>2372.2482399999999</v>
      </c>
      <c r="R6" s="23"/>
      <c r="S6" s="23"/>
    </row>
    <row r="7" spans="1:19" ht="19.5" customHeight="1" x14ac:dyDescent="0.25">
      <c r="A7" s="18" t="s">
        <v>18</v>
      </c>
      <c r="B7" s="9" t="s">
        <v>16</v>
      </c>
      <c r="C7" s="8">
        <v>15</v>
      </c>
      <c r="D7" s="10">
        <v>147.72</v>
      </c>
      <c r="E7" s="3">
        <f t="shared" si="0"/>
        <v>2215.8000000000002</v>
      </c>
      <c r="F7" s="3">
        <f t="shared" si="1"/>
        <v>110.79000000000002</v>
      </c>
      <c r="G7" s="3">
        <f t="shared" si="2"/>
        <v>2215.8000000000002</v>
      </c>
      <c r="H7" s="6">
        <f t="shared" si="3"/>
        <v>285.45999999999998</v>
      </c>
      <c r="I7" s="3">
        <f t="shared" si="4"/>
        <v>1930.3400000000001</v>
      </c>
      <c r="J7" s="7">
        <f t="shared" si="5"/>
        <v>6.4000000000000001E-2</v>
      </c>
      <c r="K7" s="3">
        <f t="shared" si="6"/>
        <v>123.54176000000001</v>
      </c>
      <c r="L7" s="6">
        <f t="shared" si="7"/>
        <v>5.55</v>
      </c>
      <c r="M7" s="3">
        <f t="shared" si="8"/>
        <v>129.09176000000002</v>
      </c>
      <c r="N7" s="5">
        <f t="shared" si="9"/>
        <v>174.75</v>
      </c>
      <c r="O7" s="4">
        <f t="shared" si="10"/>
        <v>0</v>
      </c>
      <c r="P7" s="3">
        <f t="shared" si="11"/>
        <v>45.658239999999978</v>
      </c>
      <c r="Q7" s="2">
        <f>+'[1]2018'!$F7-'[1]2018'!$N7+'[1]2018'!$O7+F7</f>
        <v>2372.2482399999999</v>
      </c>
      <c r="R7" s="23"/>
      <c r="S7" s="23"/>
    </row>
    <row r="8" spans="1:19" ht="15.75" customHeight="1" x14ac:dyDescent="0.25">
      <c r="A8" s="18" t="s">
        <v>17</v>
      </c>
      <c r="B8" s="9" t="s">
        <v>16</v>
      </c>
      <c r="C8" s="8">
        <v>15</v>
      </c>
      <c r="D8" s="10">
        <v>147.72</v>
      </c>
      <c r="E8" s="3">
        <f t="shared" si="0"/>
        <v>2215.8000000000002</v>
      </c>
      <c r="F8" s="3">
        <f t="shared" si="1"/>
        <v>110.79000000000002</v>
      </c>
      <c r="G8" s="3">
        <f t="shared" si="2"/>
        <v>2215.8000000000002</v>
      </c>
      <c r="H8" s="6">
        <f t="shared" si="3"/>
        <v>285.45999999999998</v>
      </c>
      <c r="I8" s="3">
        <f t="shared" si="4"/>
        <v>1930.3400000000001</v>
      </c>
      <c r="J8" s="7">
        <f t="shared" si="5"/>
        <v>6.4000000000000001E-2</v>
      </c>
      <c r="K8" s="3">
        <f t="shared" si="6"/>
        <v>123.54176000000001</v>
      </c>
      <c r="L8" s="6">
        <f t="shared" si="7"/>
        <v>5.55</v>
      </c>
      <c r="M8" s="3">
        <f t="shared" si="8"/>
        <v>129.09176000000002</v>
      </c>
      <c r="N8" s="5">
        <f t="shared" si="9"/>
        <v>174.75</v>
      </c>
      <c r="O8" s="4">
        <f t="shared" si="10"/>
        <v>0</v>
      </c>
      <c r="P8" s="3">
        <f t="shared" si="11"/>
        <v>45.658239999999978</v>
      </c>
      <c r="Q8" s="2">
        <f>+'[1]2018'!$F8-'[1]2018'!$N8+'[1]2018'!$O8+F8</f>
        <v>2372.2482399999999</v>
      </c>
      <c r="R8" s="23"/>
      <c r="S8" s="23"/>
    </row>
    <row r="9" spans="1:19" ht="14.25" customHeight="1" x14ac:dyDescent="0.25">
      <c r="A9" s="18" t="s">
        <v>15</v>
      </c>
      <c r="B9" s="9" t="s">
        <v>14</v>
      </c>
      <c r="C9" s="8">
        <v>15</v>
      </c>
      <c r="D9" s="6">
        <v>37.866999999999997</v>
      </c>
      <c r="E9" s="3">
        <f t="shared" si="0"/>
        <v>568.005</v>
      </c>
      <c r="F9" s="3">
        <f t="shared" si="1"/>
        <v>28.40025</v>
      </c>
      <c r="G9" s="3">
        <f t="shared" si="2"/>
        <v>568.005</v>
      </c>
      <c r="H9" s="6">
        <f t="shared" si="3"/>
        <v>285.45999999999998</v>
      </c>
      <c r="I9" s="3">
        <f t="shared" si="4"/>
        <v>282.54500000000002</v>
      </c>
      <c r="J9" s="7">
        <f t="shared" si="5"/>
        <v>6.4000000000000001E-2</v>
      </c>
      <c r="K9" s="3">
        <f t="shared" si="6"/>
        <v>18.082880000000003</v>
      </c>
      <c r="L9" s="6">
        <f t="shared" si="7"/>
        <v>5.55</v>
      </c>
      <c r="M9" s="3">
        <f t="shared" si="8"/>
        <v>23.632880000000004</v>
      </c>
      <c r="N9" s="5">
        <f t="shared" si="9"/>
        <v>200.85</v>
      </c>
      <c r="O9" s="4">
        <f t="shared" si="10"/>
        <v>0</v>
      </c>
      <c r="P9" s="3">
        <f t="shared" si="11"/>
        <v>177.21711999999999</v>
      </c>
      <c r="Q9" s="2">
        <f>+'[1]2018'!$F9-'[1]2018'!$N9+'[1]2018'!$O9+F9</f>
        <v>773.62237000000005</v>
      </c>
      <c r="R9" s="23"/>
      <c r="S9" s="23"/>
    </row>
    <row r="10" spans="1:19" ht="21.75" customHeight="1" x14ac:dyDescent="0.25">
      <c r="A10" s="18" t="s">
        <v>13</v>
      </c>
      <c r="B10" s="21" t="s">
        <v>6</v>
      </c>
      <c r="C10" s="8">
        <v>15</v>
      </c>
      <c r="D10" s="6">
        <v>104.005</v>
      </c>
      <c r="E10" s="3">
        <f t="shared" si="0"/>
        <v>1560.0749999999998</v>
      </c>
      <c r="F10" s="3">
        <f t="shared" si="1"/>
        <v>78.003749999999997</v>
      </c>
      <c r="G10" s="3">
        <f t="shared" si="2"/>
        <v>1560.0749999999998</v>
      </c>
      <c r="H10" s="6">
        <f t="shared" si="3"/>
        <v>285.45999999999998</v>
      </c>
      <c r="I10" s="3">
        <f t="shared" si="4"/>
        <v>1274.6149999999998</v>
      </c>
      <c r="J10" s="7">
        <f t="shared" si="5"/>
        <v>6.4000000000000001E-2</v>
      </c>
      <c r="K10" s="3">
        <f t="shared" si="6"/>
        <v>81.575359999999989</v>
      </c>
      <c r="L10" s="6">
        <f t="shared" si="7"/>
        <v>5.55</v>
      </c>
      <c r="M10" s="3">
        <f t="shared" si="8"/>
        <v>87.125359999999986</v>
      </c>
      <c r="N10" s="5">
        <f t="shared" si="9"/>
        <v>200.7</v>
      </c>
      <c r="O10" s="4">
        <f t="shared" si="10"/>
        <v>0</v>
      </c>
      <c r="P10" s="3">
        <f t="shared" si="11"/>
        <v>113.57464</v>
      </c>
      <c r="Q10" s="2">
        <f>+'[1]2018'!$F10-'[1]2018'!$N10+'[1]2018'!$O10+F10</f>
        <v>1751.6533899999999</v>
      </c>
      <c r="R10" s="23"/>
      <c r="S10" s="23"/>
    </row>
    <row r="11" spans="1:19" ht="17.25" customHeight="1" x14ac:dyDescent="0.25">
      <c r="A11" s="18" t="s">
        <v>12</v>
      </c>
      <c r="B11" s="9" t="s">
        <v>11</v>
      </c>
      <c r="C11" s="8">
        <v>15</v>
      </c>
      <c r="D11" s="10">
        <v>147.72</v>
      </c>
      <c r="E11" s="3">
        <f t="shared" si="0"/>
        <v>2215.8000000000002</v>
      </c>
      <c r="F11" s="3">
        <f t="shared" si="1"/>
        <v>110.79000000000002</v>
      </c>
      <c r="G11" s="3">
        <f t="shared" si="2"/>
        <v>2215.8000000000002</v>
      </c>
      <c r="H11" s="6">
        <f t="shared" si="3"/>
        <v>285.45999999999998</v>
      </c>
      <c r="I11" s="3">
        <f t="shared" si="4"/>
        <v>1930.3400000000001</v>
      </c>
      <c r="J11" s="7">
        <f t="shared" si="5"/>
        <v>6.4000000000000001E-2</v>
      </c>
      <c r="K11" s="3">
        <f t="shared" si="6"/>
        <v>123.54176000000001</v>
      </c>
      <c r="L11" s="6">
        <f t="shared" si="7"/>
        <v>5.55</v>
      </c>
      <c r="M11" s="3">
        <f t="shared" si="8"/>
        <v>129.09176000000002</v>
      </c>
      <c r="N11" s="5">
        <f t="shared" si="9"/>
        <v>174.75</v>
      </c>
      <c r="O11" s="4">
        <f t="shared" si="10"/>
        <v>0</v>
      </c>
      <c r="P11" s="3">
        <f t="shared" si="11"/>
        <v>45.658239999999978</v>
      </c>
      <c r="Q11" s="2">
        <f>+'[1]2018'!$F11-'[1]2018'!$N11+'[1]2018'!$O11+F11</f>
        <v>2372.2482399999999</v>
      </c>
      <c r="R11" s="23"/>
      <c r="S11" s="23"/>
    </row>
    <row r="12" spans="1:19" ht="15.75" customHeight="1" x14ac:dyDescent="0.25">
      <c r="A12" s="18" t="s">
        <v>10</v>
      </c>
      <c r="B12" s="9" t="s">
        <v>8</v>
      </c>
      <c r="C12" s="8">
        <v>15</v>
      </c>
      <c r="D12" s="6">
        <v>114.035</v>
      </c>
      <c r="E12" s="3">
        <f t="shared" si="0"/>
        <v>1710.5249999999999</v>
      </c>
      <c r="F12" s="3">
        <f t="shared" si="1"/>
        <v>85.526250000000005</v>
      </c>
      <c r="G12" s="3">
        <f t="shared" si="2"/>
        <v>1710.5249999999999</v>
      </c>
      <c r="H12" s="6">
        <f t="shared" si="3"/>
        <v>285.45999999999998</v>
      </c>
      <c r="I12" s="3">
        <f t="shared" si="4"/>
        <v>1425.0649999999998</v>
      </c>
      <c r="J12" s="7">
        <f t="shared" si="5"/>
        <v>6.4000000000000001E-2</v>
      </c>
      <c r="K12" s="3">
        <f t="shared" si="6"/>
        <v>91.204159999999987</v>
      </c>
      <c r="L12" s="6">
        <f t="shared" si="7"/>
        <v>5.55</v>
      </c>
      <c r="M12" s="3">
        <f t="shared" si="8"/>
        <v>96.754159999999985</v>
      </c>
      <c r="N12" s="5">
        <f t="shared" si="9"/>
        <v>200.7</v>
      </c>
      <c r="O12" s="4">
        <f t="shared" si="10"/>
        <v>0</v>
      </c>
      <c r="P12" s="3">
        <f t="shared" si="11"/>
        <v>103.94584</v>
      </c>
      <c r="Q12" s="2">
        <f>+'[1]2018'!$F12-'[1]2018'!$N12+'[1]2018'!$O12+F12</f>
        <v>1899.9970899999998</v>
      </c>
      <c r="R12" s="23"/>
      <c r="S12" s="23"/>
    </row>
    <row r="13" spans="1:19" ht="18.75" customHeight="1" x14ac:dyDescent="0.25">
      <c r="A13" s="19" t="s">
        <v>9</v>
      </c>
      <c r="B13" s="9" t="s">
        <v>8</v>
      </c>
      <c r="C13" s="8">
        <v>15</v>
      </c>
      <c r="D13" s="6">
        <v>114.035</v>
      </c>
      <c r="E13" s="3">
        <f t="shared" si="0"/>
        <v>1710.5249999999999</v>
      </c>
      <c r="F13" s="3">
        <f t="shared" si="1"/>
        <v>85.526250000000005</v>
      </c>
      <c r="G13" s="3">
        <f t="shared" si="2"/>
        <v>1710.5249999999999</v>
      </c>
      <c r="H13" s="6">
        <f t="shared" si="3"/>
        <v>285.45999999999998</v>
      </c>
      <c r="I13" s="3">
        <f t="shared" si="4"/>
        <v>1425.0649999999998</v>
      </c>
      <c r="J13" s="7">
        <f t="shared" si="5"/>
        <v>6.4000000000000001E-2</v>
      </c>
      <c r="K13" s="3">
        <f t="shared" si="6"/>
        <v>91.204159999999987</v>
      </c>
      <c r="L13" s="6">
        <f t="shared" si="7"/>
        <v>5.55</v>
      </c>
      <c r="M13" s="3">
        <f t="shared" si="8"/>
        <v>96.754159999999985</v>
      </c>
      <c r="N13" s="5">
        <f t="shared" si="9"/>
        <v>200.7</v>
      </c>
      <c r="O13" s="4">
        <f t="shared" si="10"/>
        <v>0</v>
      </c>
      <c r="P13" s="3">
        <f t="shared" si="11"/>
        <v>103.94584</v>
      </c>
      <c r="Q13" s="2">
        <f>+'[1]2018'!$F13-'[1]2018'!$N13+'[1]2018'!$O13+F13</f>
        <v>1899.9970899999998</v>
      </c>
      <c r="R13" s="23"/>
      <c r="S13" s="23"/>
    </row>
    <row r="14" spans="1:19" ht="21" customHeight="1" x14ac:dyDescent="0.25">
      <c r="A14" s="20" t="s">
        <v>7</v>
      </c>
      <c r="B14" s="21" t="s">
        <v>6</v>
      </c>
      <c r="C14" s="8">
        <v>15</v>
      </c>
      <c r="D14" s="6">
        <v>85.4</v>
      </c>
      <c r="E14" s="3">
        <f t="shared" si="0"/>
        <v>1281</v>
      </c>
      <c r="F14" s="3">
        <f t="shared" si="1"/>
        <v>64.05</v>
      </c>
      <c r="G14" s="3">
        <f t="shared" si="2"/>
        <v>1281</v>
      </c>
      <c r="H14" s="6">
        <f t="shared" si="3"/>
        <v>285.45999999999998</v>
      </c>
      <c r="I14" s="3">
        <f t="shared" si="4"/>
        <v>995.54</v>
      </c>
      <c r="J14" s="7">
        <f t="shared" si="5"/>
        <v>6.4000000000000001E-2</v>
      </c>
      <c r="K14" s="3">
        <f t="shared" si="6"/>
        <v>63.714559999999999</v>
      </c>
      <c r="L14" s="6">
        <f t="shared" si="7"/>
        <v>5.55</v>
      </c>
      <c r="M14" s="3">
        <f t="shared" si="8"/>
        <v>69.264560000000003</v>
      </c>
      <c r="N14" s="5">
        <f t="shared" si="9"/>
        <v>200.7</v>
      </c>
      <c r="O14" s="4">
        <f t="shared" si="10"/>
        <v>0</v>
      </c>
      <c r="P14" s="3">
        <v>131.43</v>
      </c>
      <c r="Q14" s="2">
        <v>1476.5</v>
      </c>
      <c r="R14" s="23"/>
      <c r="S14" s="23"/>
    </row>
    <row r="15" spans="1:19" ht="15.75" customHeight="1" thickBot="1" x14ac:dyDescent="0.3">
      <c r="A15" s="20" t="s">
        <v>5</v>
      </c>
      <c r="B15" s="9" t="s">
        <v>4</v>
      </c>
      <c r="C15" s="8">
        <v>15</v>
      </c>
      <c r="D15" s="6">
        <v>116.04900000000001</v>
      </c>
      <c r="E15" s="3">
        <f t="shared" si="0"/>
        <v>1740.7350000000001</v>
      </c>
      <c r="F15" s="3">
        <f t="shared" si="1"/>
        <v>87.036750000000012</v>
      </c>
      <c r="G15" s="3">
        <f t="shared" si="2"/>
        <v>1740.7350000000001</v>
      </c>
      <c r="H15" s="6">
        <f t="shared" si="3"/>
        <v>285.45999999999998</v>
      </c>
      <c r="I15" s="3">
        <f t="shared" si="4"/>
        <v>1455.2750000000001</v>
      </c>
      <c r="J15" s="7">
        <f t="shared" si="5"/>
        <v>6.4000000000000001E-2</v>
      </c>
      <c r="K15" s="3">
        <f t="shared" si="6"/>
        <v>93.137600000000006</v>
      </c>
      <c r="L15" s="6">
        <f t="shared" si="7"/>
        <v>5.55</v>
      </c>
      <c r="M15" s="3">
        <f t="shared" si="8"/>
        <v>98.687600000000003</v>
      </c>
      <c r="N15" s="5">
        <f t="shared" si="9"/>
        <v>193.8</v>
      </c>
      <c r="O15" s="4">
        <f t="shared" si="10"/>
        <v>0</v>
      </c>
      <c r="P15" s="3">
        <f>IF(N15&gt;M15,N15-M15,0)</f>
        <v>95.112400000000008</v>
      </c>
      <c r="Q15" s="2">
        <f>+'[1]2018'!$F15-'[1]2018'!$N15+'[1]2018'!$O15+F15</f>
        <v>1922.8841500000001</v>
      </c>
      <c r="R15" s="23"/>
      <c r="S15" s="23"/>
    </row>
    <row r="16" spans="1:19" ht="15.75" thickTop="1" x14ac:dyDescent="0.25">
      <c r="Q16" s="1">
        <f>SUBTOTAL(109,Q4:Q15)</f>
        <v>22784.033824000006</v>
      </c>
    </row>
    <row r="18" spans="3:11" ht="15.75" thickBot="1" x14ac:dyDescent="0.3">
      <c r="C18" s="25"/>
      <c r="D18" s="25"/>
      <c r="E18" s="25"/>
      <c r="F18" s="25"/>
      <c r="H18" s="26"/>
      <c r="I18" s="26"/>
      <c r="J18" s="26"/>
      <c r="K18" s="26"/>
    </row>
    <row r="19" spans="3:11" x14ac:dyDescent="0.25">
      <c r="C19" s="27" t="s">
        <v>3</v>
      </c>
      <c r="D19" s="27"/>
      <c r="E19" s="27"/>
      <c r="F19" s="27"/>
      <c r="H19" s="22" t="s">
        <v>2</v>
      </c>
      <c r="I19" s="22"/>
      <c r="J19" s="22"/>
      <c r="K19" s="22"/>
    </row>
    <row r="20" spans="3:11" x14ac:dyDescent="0.25">
      <c r="C20" s="24" t="s">
        <v>1</v>
      </c>
      <c r="D20" s="24"/>
      <c r="E20" s="24"/>
      <c r="F20" s="24"/>
      <c r="H20" s="24" t="s">
        <v>0</v>
      </c>
      <c r="I20" s="24"/>
      <c r="J20" s="24"/>
      <c r="K20" s="24"/>
    </row>
  </sheetData>
  <mergeCells count="21">
    <mergeCell ref="R6:S6"/>
    <mergeCell ref="R7:S7"/>
    <mergeCell ref="R8:S8"/>
    <mergeCell ref="R9:S9"/>
    <mergeCell ref="A1:O1"/>
    <mergeCell ref="K2:N2"/>
    <mergeCell ref="A3:B3"/>
    <mergeCell ref="F3:J3"/>
    <mergeCell ref="R5:S5"/>
    <mergeCell ref="H19:K19"/>
    <mergeCell ref="R10:S10"/>
    <mergeCell ref="R11:S11"/>
    <mergeCell ref="C20:F20"/>
    <mergeCell ref="H20:K20"/>
    <mergeCell ref="R13:S13"/>
    <mergeCell ref="R14:S14"/>
    <mergeCell ref="R15:S15"/>
    <mergeCell ref="C18:F18"/>
    <mergeCell ref="H18:K18"/>
    <mergeCell ref="C19:F19"/>
    <mergeCell ref="R12:S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16-31 JULIO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2020-06-22T15:47:22Z</dcterms:created>
  <dcterms:modified xsi:type="dcterms:W3CDTF">2020-06-22T16:21:19Z</dcterms:modified>
</cp:coreProperties>
</file>